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salazar/Box Sync/tsengResearch/predictiveModel/sadManuscript/"/>
    </mc:Choice>
  </mc:AlternateContent>
  <xr:revisionPtr revIDLastSave="0" documentId="10_ncr:8100000_{FC45593F-1E35-3C4C-A045-C3981A84ACDC}" xr6:coauthVersionLast="34" xr6:coauthVersionMax="34" xr10:uidLastSave="{00000000-0000-0000-0000-000000000000}"/>
  <workbookProtection workbookAlgorithmName="SHA-512" workbookHashValue="cWYZrVY1ghcMjKuQYPSiWf0Pq5dCek7T/+ydYDESXwDo4IzfLBItvuQ69f1WF7tGzGOufpOTak+6hchaUIoTeA==" workbookSaltValue="xDXKaeJquBS8csQAU7M9dg==" workbookSpinCount="100000" lockStructure="1"/>
  <bookViews>
    <workbookView xWindow="35920" yWindow="1160" windowWidth="27240" windowHeight="16260" xr2:uid="{B89ACD3E-8951-6544-9409-1D3B7FE9241F}"/>
  </bookViews>
  <sheets>
    <sheet name="Witnessed EMS Model" sheetId="3" r:id="rId1"/>
    <sheet name="Witnessed Comprehensive Model" sheetId="4" r:id="rId2"/>
    <sheet name="Unwitnessed EMS Model" sheetId="1" r:id="rId3"/>
    <sheet name="Unwitnessed Comprehensive Model" sheetId="2" r:id="rId4"/>
    <sheet name="Coefficients" sheetId="6" r:id="rId5"/>
    <sheet name="Computation" sheetId="5" state="veryHidden" r:id="rId6"/>
  </sheets>
  <definedNames>
    <definedName name="initialRhythm">Computation!$A$2:$A$3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5" l="1"/>
  <c r="C45" i="5"/>
  <c r="C47" i="5"/>
  <c r="C40" i="5"/>
  <c r="C41" i="5"/>
  <c r="C42" i="5"/>
  <c r="C37" i="5"/>
  <c r="C38" i="5"/>
  <c r="C43" i="5"/>
  <c r="C39" i="5"/>
  <c r="C44" i="5"/>
  <c r="C49" i="5"/>
  <c r="C48" i="5"/>
  <c r="C51" i="5"/>
  <c r="C52" i="5"/>
  <c r="C53" i="5"/>
  <c r="J6" i="2"/>
  <c r="C50" i="5"/>
  <c r="C29" i="5"/>
  <c r="C25" i="5"/>
  <c r="C26" i="5"/>
  <c r="C27" i="5"/>
  <c r="C28" i="5"/>
  <c r="C23" i="5"/>
  <c r="C24" i="5"/>
  <c r="C31" i="5"/>
  <c r="C32" i="5"/>
  <c r="C33" i="5"/>
  <c r="J6" i="1"/>
  <c r="C30" i="5"/>
  <c r="C15" i="5"/>
  <c r="C13" i="5"/>
  <c r="C12" i="5"/>
  <c r="C2" i="5"/>
  <c r="C3" i="5"/>
  <c r="C6" i="5"/>
  <c r="C7" i="5"/>
  <c r="C8" i="5"/>
  <c r="J6" i="3"/>
  <c r="C14" i="5"/>
  <c r="C17" i="5"/>
  <c r="C18" i="5"/>
  <c r="C19" i="5"/>
  <c r="J6" i="4"/>
  <c r="C16" i="5"/>
  <c r="C4" i="5"/>
  <c r="C5" i="5"/>
</calcChain>
</file>

<file path=xl/sharedStrings.xml><?xml version="1.0" encoding="utf-8"?>
<sst xmlns="http://schemas.openxmlformats.org/spreadsheetml/2006/main" count="137" uniqueCount="58">
  <si>
    <t>Pre-Mortem Characteristics</t>
  </si>
  <si>
    <t>Initial Rhythm</t>
  </si>
  <si>
    <t>VT/VF</t>
  </si>
  <si>
    <t>PEA</t>
  </si>
  <si>
    <t>Other/Unavailable</t>
  </si>
  <si>
    <t>Probability of Autopsy-defined SAD</t>
  </si>
  <si>
    <t>Intercept</t>
  </si>
  <si>
    <t>Coefficients</t>
  </si>
  <si>
    <t>Value</t>
  </si>
  <si>
    <t>Sum</t>
  </si>
  <si>
    <t>Exp sum</t>
  </si>
  <si>
    <t>Odds</t>
  </si>
  <si>
    <t>select</t>
  </si>
  <si>
    <t>Depression</t>
  </si>
  <si>
    <t>Yes</t>
  </si>
  <si>
    <t>No</t>
  </si>
  <si>
    <t>Age</t>
  </si>
  <si>
    <t>Black</t>
  </si>
  <si>
    <t>Male</t>
  </si>
  <si>
    <t>Hours Elapsed</t>
  </si>
  <si>
    <t>Beta Blocker</t>
  </si>
  <si>
    <t>SSRI</t>
  </si>
  <si>
    <t>QT Prolonging Drug</t>
  </si>
  <si>
    <t>Opiate Use</t>
  </si>
  <si>
    <t>enter/select</t>
  </si>
  <si>
    <t>WITNESSED EMS CALCULATOR</t>
  </si>
  <si>
    <t>UNWITNESSED EMS CALCULATOR</t>
  </si>
  <si>
    <t>Age GE 60</t>
  </si>
  <si>
    <t>Age GE 65</t>
  </si>
  <si>
    <t>HSE GE 1</t>
  </si>
  <si>
    <t>HSE GE 6</t>
  </si>
  <si>
    <t>HSE GE15</t>
  </si>
  <si>
    <t>b1</t>
  </si>
  <si>
    <t>Dyslipidemia</t>
  </si>
  <si>
    <t>Drug Abuse</t>
  </si>
  <si>
    <t>Witnessed EMS List</t>
  </si>
  <si>
    <t>Unwitnessed EMS List</t>
  </si>
  <si>
    <t>Unwitnessed Comprehensive</t>
  </si>
  <si>
    <t>Witnessed Comprehensive</t>
  </si>
  <si>
    <t>Opioid</t>
  </si>
  <si>
    <t>QT Definite</t>
  </si>
  <si>
    <t>WITNESSED COMPREHENSIVE CALCULATOR</t>
  </si>
  <si>
    <t>UNWITNESSED COMPREHENSIVE CALCULATOR</t>
  </si>
  <si>
    <t>Illicit Drug Use</t>
  </si>
  <si>
    <t>Variables</t>
  </si>
  <si>
    <t>Witnessed EMS Model</t>
  </si>
  <si>
    <t>Witnessed Comprehensive Model</t>
  </si>
  <si>
    <t>Unwitnessed EMS Model</t>
  </si>
  <si>
    <t>Unwitnessed Comprehensive Model</t>
  </si>
  <si>
    <t>*for exact coefficients see coefficients page</t>
  </si>
  <si>
    <t>Age ≥ 60</t>
  </si>
  <si>
    <t>Age≥ 65</t>
  </si>
  <si>
    <t>Hours elapsed ≥ 1</t>
  </si>
  <si>
    <t>Hours elapsed ≥ 6</t>
  </si>
  <si>
    <t>Hours elapsed ≥ 15</t>
  </si>
  <si>
    <t>Age ≥ 65</t>
  </si>
  <si>
    <t>*for equation and exact coefficients see coefficients page</t>
  </si>
  <si>
    <t>Illicit drug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</si>
</sst>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DA99E"/>
        <bgColor indexed="64"/>
      </patternFill>
    </fill>
  </fills>
  <borders count="11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596900</xdr:colOff>
      <xdr:row>7</xdr:row>
      <xdr:rowOff>177568</xdr:rowOff>
    </xdr:from>
    <xdr:to>
      <xdr:col>8</xdr:col>
      <xdr:colOff>431800</xdr:colOff>
      <xdr:row>12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177519-50A5-0047-BE15-F92283089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1800" y="1663468"/>
          <a:ext cx="3962400" cy="10035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8</xdr:row>
      <xdr:rowOff>63500</xdr:rowOff>
    </xdr:from>
    <xdr:to>
      <xdr:col>8</xdr:col>
      <xdr:colOff>393700</xdr:colOff>
      <xdr:row>12</xdr:row>
      <xdr:rowOff>199147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AED8CC-D3D1-4044-8DE8-E56FBF9AE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1752600"/>
          <a:ext cx="4457700" cy="948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10</xdr:row>
      <xdr:rowOff>12700</xdr:rowOff>
    </xdr:from>
    <xdr:to>
      <xdr:col>10</xdr:col>
      <xdr:colOff>279400</xdr:colOff>
      <xdr:row>14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A26532-5DEC-AC49-B53A-D695D9DC5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100" y="2108200"/>
          <a:ext cx="8610600" cy="901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</xdr:row>
      <xdr:rowOff>63500</xdr:rowOff>
    </xdr:from>
    <xdr:to>
      <xdr:col>12</xdr:col>
      <xdr:colOff>139700</xdr:colOff>
      <xdr:row>14</xdr:row>
      <xdr:rowOff>101600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8B43CB-A1C7-234A-9300-60739B49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0" y="469900"/>
          <a:ext cx="7454900" cy="247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F36F-AB03-AE4F-923F-457168A9BA10}">
  <sheetPr codeName="Sheet1"/>
  <dimension ref="A1:K19"/>
  <sheetViews>
    <sheetView tabSelected="1" workbookViewId="0">
      <selection activeCell="D6" sqref="D6:E6"/>
    </sheetView>
  </sheetViews>
  <sheetFormatPr baseColWidth="10" defaultRowHeight="16" x14ac:dyDescent="0.2"/>
  <cols>
    <col min="1" max="1" width="11.83203125" customWidth="1"/>
    <col min="2" max="2" width="12" customWidth="1"/>
    <col min="3" max="3" width="24" bestFit="1" customWidth="1"/>
    <col min="10" max="10" width="17.33203125" bestFit="1" customWidth="1"/>
  </cols>
  <sheetData>
    <row r="1" spans="1:11" ht="17" thickBot="1" x14ac:dyDescent="0.25">
      <c r="A1" s="1"/>
    </row>
    <row r="2" spans="1:11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">
      <c r="A3" s="1"/>
      <c r="B3" s="11"/>
      <c r="C3" s="3"/>
      <c r="D3" s="24" t="s">
        <v>25</v>
      </c>
      <c r="E3" s="24"/>
      <c r="F3" s="24"/>
      <c r="G3" s="24"/>
      <c r="H3" s="24"/>
      <c r="I3" s="24"/>
      <c r="J3" s="3"/>
      <c r="K3" s="12"/>
    </row>
    <row r="4" spans="1:11" ht="17" customHeight="1" x14ac:dyDescent="0.2">
      <c r="B4" s="13"/>
      <c r="C4" s="3"/>
      <c r="D4" s="3"/>
      <c r="E4" s="3"/>
      <c r="F4" s="3"/>
      <c r="G4" s="3"/>
      <c r="H4" s="3"/>
      <c r="I4" s="3"/>
      <c r="J4" s="3"/>
      <c r="K4" s="12"/>
    </row>
    <row r="5" spans="1:11" ht="17" customHeight="1" thickBot="1" x14ac:dyDescent="0.25">
      <c r="B5" s="11"/>
      <c r="C5" s="6" t="s">
        <v>0</v>
      </c>
      <c r="D5" s="26" t="s">
        <v>12</v>
      </c>
      <c r="E5" s="26"/>
      <c r="F5" s="18"/>
      <c r="G5" s="18"/>
      <c r="H5" s="3"/>
      <c r="I5" s="3"/>
      <c r="J5" s="3"/>
      <c r="K5" s="12"/>
    </row>
    <row r="6" spans="1:11" ht="17" thickTop="1" x14ac:dyDescent="0.2">
      <c r="A6" s="2"/>
      <c r="B6" s="11"/>
      <c r="C6" s="3" t="s">
        <v>1</v>
      </c>
      <c r="D6" s="25" t="s">
        <v>4</v>
      </c>
      <c r="E6" s="25"/>
      <c r="F6" s="17"/>
      <c r="G6" s="17"/>
      <c r="H6" s="21" t="s">
        <v>5</v>
      </c>
      <c r="I6" s="21"/>
      <c r="J6" s="22">
        <f>IF(D6="","Please Enter Values",Computation!C8)</f>
        <v>0.62711269377401635</v>
      </c>
      <c r="K6" s="12"/>
    </row>
    <row r="7" spans="1:11" ht="17" thickBot="1" x14ac:dyDescent="0.25">
      <c r="B7" s="11"/>
      <c r="C7" s="3"/>
      <c r="D7" s="3"/>
      <c r="E7" s="3"/>
      <c r="F7" s="3"/>
      <c r="G7" s="3"/>
      <c r="H7" s="21"/>
      <c r="I7" s="21"/>
      <c r="J7" s="23"/>
      <c r="K7" s="12"/>
    </row>
    <row r="8" spans="1:11" ht="17" thickTop="1" x14ac:dyDescent="0.2">
      <c r="B8" s="11"/>
      <c r="C8" s="3"/>
      <c r="D8" s="3"/>
      <c r="E8" s="3"/>
      <c r="F8" s="3"/>
      <c r="G8" s="3"/>
      <c r="H8" s="3"/>
      <c r="I8" s="3"/>
      <c r="J8" s="3"/>
      <c r="K8" s="12"/>
    </row>
    <row r="9" spans="1:11" x14ac:dyDescent="0.2">
      <c r="B9" s="13"/>
      <c r="C9" s="3"/>
      <c r="D9" s="3"/>
      <c r="E9" s="3"/>
      <c r="F9" s="3"/>
      <c r="G9" s="3"/>
      <c r="H9" s="3"/>
      <c r="I9" s="3"/>
      <c r="J9" s="3"/>
      <c r="K9" s="12"/>
    </row>
    <row r="10" spans="1:11" x14ac:dyDescent="0.2">
      <c r="B10" s="11"/>
      <c r="C10" s="7"/>
      <c r="D10" s="3"/>
      <c r="E10" s="4"/>
      <c r="F10" s="4"/>
      <c r="G10" s="4"/>
      <c r="H10" s="4"/>
      <c r="I10" s="5"/>
      <c r="J10" s="3"/>
      <c r="K10" s="12"/>
    </row>
    <row r="11" spans="1:11" x14ac:dyDescent="0.2">
      <c r="B11" s="11"/>
      <c r="C11" s="3"/>
      <c r="D11" s="3"/>
      <c r="E11" s="4"/>
      <c r="F11" s="4"/>
      <c r="G11" s="4"/>
      <c r="H11" s="4"/>
      <c r="I11" s="5"/>
      <c r="J11" s="3"/>
      <c r="K11" s="12"/>
    </row>
    <row r="12" spans="1:11" x14ac:dyDescent="0.2">
      <c r="B12" s="11"/>
      <c r="C12" s="3"/>
      <c r="D12" s="3"/>
      <c r="E12" s="4"/>
      <c r="F12" s="4"/>
      <c r="G12" s="4"/>
      <c r="H12" s="4"/>
      <c r="I12" s="5"/>
      <c r="J12" s="3"/>
      <c r="K12" s="12"/>
    </row>
    <row r="13" spans="1:11" x14ac:dyDescent="0.2">
      <c r="B13" s="11"/>
      <c r="C13" s="3"/>
      <c r="D13" s="3"/>
      <c r="E13" s="4"/>
      <c r="F13" s="4"/>
      <c r="G13" s="4"/>
      <c r="H13" s="4"/>
      <c r="I13" s="5"/>
      <c r="J13" s="3"/>
      <c r="K13" s="12"/>
    </row>
    <row r="14" spans="1:11" ht="17" thickBot="1" x14ac:dyDescent="0.25">
      <c r="B14" s="14"/>
      <c r="C14" s="15"/>
      <c r="D14" s="15"/>
      <c r="E14" s="15"/>
      <c r="F14" s="15"/>
      <c r="G14" s="15"/>
      <c r="H14" s="15"/>
      <c r="I14" s="15" t="s">
        <v>49</v>
      </c>
      <c r="J14" s="15"/>
      <c r="K14" s="16"/>
    </row>
    <row r="15" spans="1:1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sheetProtection algorithmName="SHA-512" hashValue="EK0PnVDpqxbEcCkOoh9S+prys/7tCXH0Dc3KTm+PJCvt/Lsj3r7ey3/E9g2zc9SxlpRzkmd42wv9w3s0bBPTWw==" saltValue="xdMLzEYsf/o4SimZHrGNCA==" spinCount="100000" sheet="1" objects="1" scenarios="1" selectLockedCells="1"/>
  <mergeCells count="5">
    <mergeCell ref="H6:I7"/>
    <mergeCell ref="J6:J7"/>
    <mergeCell ref="D3:I3"/>
    <mergeCell ref="D6:E6"/>
    <mergeCell ref="D5:E5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B0927F-506C-8E40-8F1D-1797462470D4}">
          <x14:formula1>
            <xm:f>Computation!$A$2:$A$4</xm:f>
          </x14:formula1>
          <xm:sqref>C10 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A456-954C-A84A-B64D-3DEF0EFEC0F2}">
  <sheetPr codeName="Sheet2"/>
  <dimension ref="B1:K15"/>
  <sheetViews>
    <sheetView workbookViewId="0">
      <selection activeCell="D6" sqref="D6:E7"/>
    </sheetView>
  </sheetViews>
  <sheetFormatPr baseColWidth="10" defaultRowHeight="16" x14ac:dyDescent="0.2"/>
  <cols>
    <col min="3" max="3" width="24" bestFit="1" customWidth="1"/>
    <col min="10" max="10" width="17.5" bestFit="1" customWidth="1"/>
  </cols>
  <sheetData>
    <row r="1" spans="2:11" ht="17" thickBot="1" x14ac:dyDescent="0.25"/>
    <row r="2" spans="2:11" x14ac:dyDescent="0.2">
      <c r="B2" s="8"/>
      <c r="C2" s="9"/>
      <c r="D2" s="9"/>
      <c r="E2" s="9"/>
      <c r="F2" s="9"/>
      <c r="G2" s="9"/>
      <c r="H2" s="9"/>
      <c r="I2" s="9"/>
      <c r="J2" s="9"/>
      <c r="K2" s="10"/>
    </row>
    <row r="3" spans="2:11" x14ac:dyDescent="0.2">
      <c r="B3" s="11"/>
      <c r="C3" s="3"/>
      <c r="D3" s="24" t="s">
        <v>41</v>
      </c>
      <c r="E3" s="24"/>
      <c r="F3" s="24"/>
      <c r="G3" s="24"/>
      <c r="H3" s="24"/>
      <c r="I3" s="24"/>
      <c r="J3" s="3"/>
      <c r="K3" s="12"/>
    </row>
    <row r="4" spans="2:11" x14ac:dyDescent="0.2">
      <c r="B4" s="13"/>
      <c r="C4" s="3"/>
      <c r="D4" s="3"/>
      <c r="E4" s="3"/>
      <c r="F4" s="3"/>
      <c r="G4" s="3"/>
      <c r="H4" s="3"/>
      <c r="I4" s="3"/>
      <c r="J4" s="3"/>
      <c r="K4" s="12"/>
    </row>
    <row r="5" spans="2:11" ht="17" thickBot="1" x14ac:dyDescent="0.25">
      <c r="B5" s="11"/>
      <c r="C5" s="6" t="s">
        <v>0</v>
      </c>
      <c r="D5" s="26" t="s">
        <v>12</v>
      </c>
      <c r="E5" s="26"/>
      <c r="F5" s="18"/>
      <c r="G5" s="18"/>
      <c r="H5" s="3"/>
      <c r="I5" s="3"/>
      <c r="J5" s="3"/>
      <c r="K5" s="12"/>
    </row>
    <row r="6" spans="2:11" ht="17" thickTop="1" x14ac:dyDescent="0.2">
      <c r="B6" s="11"/>
      <c r="C6" s="3" t="s">
        <v>1</v>
      </c>
      <c r="D6" s="25"/>
      <c r="E6" s="25"/>
      <c r="F6" s="17"/>
      <c r="G6" s="17"/>
      <c r="H6" s="21" t="s">
        <v>5</v>
      </c>
      <c r="I6" s="21"/>
      <c r="J6" s="22" t="str">
        <f>IF(OR(D6="",D7=""),"Please Enter Values",Computation!C19)</f>
        <v>Please Enter Values</v>
      </c>
      <c r="K6" s="12"/>
    </row>
    <row r="7" spans="2:11" ht="17" thickBot="1" x14ac:dyDescent="0.25">
      <c r="B7" s="11"/>
      <c r="C7" s="3" t="s">
        <v>13</v>
      </c>
      <c r="D7" s="25"/>
      <c r="E7" s="25"/>
      <c r="F7" s="3"/>
      <c r="G7" s="3"/>
      <c r="H7" s="21"/>
      <c r="I7" s="21"/>
      <c r="J7" s="23"/>
      <c r="K7" s="12"/>
    </row>
    <row r="8" spans="2:11" ht="17" thickTop="1" x14ac:dyDescent="0.2">
      <c r="B8" s="11"/>
      <c r="C8" s="7"/>
      <c r="D8" s="27"/>
      <c r="E8" s="27"/>
      <c r="F8" s="3"/>
      <c r="G8" s="3"/>
      <c r="H8" s="3"/>
      <c r="I8" s="3"/>
      <c r="J8" s="3"/>
      <c r="K8" s="12"/>
    </row>
    <row r="9" spans="2:11" x14ac:dyDescent="0.2">
      <c r="B9" s="13"/>
      <c r="C9" s="7"/>
      <c r="D9" s="27"/>
      <c r="E9" s="27"/>
      <c r="F9" s="3"/>
      <c r="G9" s="3"/>
      <c r="H9" s="3"/>
      <c r="I9" s="3"/>
      <c r="J9" s="3"/>
      <c r="K9" s="12"/>
    </row>
    <row r="10" spans="2:11" x14ac:dyDescent="0.2">
      <c r="B10" s="11"/>
      <c r="C10" s="7"/>
      <c r="D10" s="3"/>
      <c r="E10" s="4"/>
      <c r="F10" s="4"/>
      <c r="G10" s="4"/>
      <c r="H10" s="4"/>
      <c r="I10" s="5"/>
      <c r="J10" s="3"/>
      <c r="K10" s="12"/>
    </row>
    <row r="11" spans="2:11" x14ac:dyDescent="0.2">
      <c r="B11" s="11"/>
      <c r="C11" s="7"/>
      <c r="D11" s="3"/>
      <c r="E11" s="4"/>
      <c r="F11" s="4"/>
      <c r="G11" s="4"/>
      <c r="H11" s="4"/>
      <c r="I11" s="5"/>
      <c r="J11" s="3"/>
      <c r="K11" s="12"/>
    </row>
    <row r="12" spans="2:11" x14ac:dyDescent="0.2">
      <c r="B12" s="11"/>
      <c r="C12" s="7"/>
      <c r="D12" s="3"/>
      <c r="E12" s="4"/>
      <c r="F12" s="4"/>
      <c r="G12" s="4"/>
      <c r="H12" s="4"/>
      <c r="I12" s="5"/>
      <c r="J12" s="3"/>
      <c r="K12" s="12"/>
    </row>
    <row r="13" spans="2:11" x14ac:dyDescent="0.2">
      <c r="B13" s="11"/>
      <c r="C13" s="7"/>
      <c r="D13" s="3"/>
      <c r="E13" s="4"/>
      <c r="F13" s="4"/>
      <c r="G13" s="4"/>
      <c r="H13" s="4"/>
      <c r="I13" s="5"/>
      <c r="J13" s="3"/>
      <c r="K13" s="12"/>
    </row>
    <row r="14" spans="2:11" x14ac:dyDescent="0.2">
      <c r="B14" s="11"/>
      <c r="C14" s="7"/>
      <c r="D14" s="3"/>
      <c r="E14" s="4"/>
      <c r="F14" s="4"/>
      <c r="G14" s="4"/>
      <c r="H14" s="4"/>
      <c r="I14" s="5"/>
      <c r="J14" s="3"/>
      <c r="K14" s="12"/>
    </row>
    <row r="15" spans="2:11" ht="17" thickBot="1" x14ac:dyDescent="0.25">
      <c r="B15" s="14"/>
      <c r="C15" s="15"/>
      <c r="D15" s="15"/>
      <c r="E15" s="15"/>
      <c r="F15" s="15"/>
      <c r="G15" s="15"/>
      <c r="H15" s="15"/>
      <c r="I15" s="15" t="s">
        <v>49</v>
      </c>
      <c r="J15" s="15"/>
      <c r="K15" s="16"/>
    </row>
  </sheetData>
  <sheetProtection algorithmName="SHA-512" hashValue="8TBGFceFaRoQ3Knd5VYNhQIq3VdlHMfpLxXV3Py4utVZE8/Zmuqn6XbJyLAlj4ygL+Z4vf7cqzZAlF67V05w2w==" saltValue="ldVQDf0MRAXha6wcHSIyOQ==" spinCount="100000" sheet="1" objects="1" scenarios="1" selectLockedCells="1"/>
  <mergeCells count="8">
    <mergeCell ref="J6:J7"/>
    <mergeCell ref="D7:E7"/>
    <mergeCell ref="D8:E8"/>
    <mergeCell ref="D9:E9"/>
    <mergeCell ref="D3:I3"/>
    <mergeCell ref="D5:E5"/>
    <mergeCell ref="D6:E6"/>
    <mergeCell ref="H6:I7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D05750-B33B-554A-80D4-3A246CA97E44}">
          <x14:formula1>
            <xm:f>Computation!$A$2:$A$4</xm:f>
          </x14:formula1>
          <xm:sqref>D6</xm:sqref>
        </x14:dataValidation>
        <x14:dataValidation type="list" allowBlank="1" showInputMessage="1" showErrorMessage="1" xr:uid="{A54B0665-E70C-2A4B-9C1C-71BC2287B53A}">
          <x14:formula1>
            <xm:f>Computation!$F$2:$F$3</xm:f>
          </x14:formula1>
          <xm:sqref>D7:E7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5EAE-2F7F-1844-929F-2E91C2CD8EA0}">
  <sheetPr codeName="Sheet3"/>
  <dimension ref="B1:K16"/>
  <sheetViews>
    <sheetView workbookViewId="0">
      <selection activeCell="D8" sqref="D8:E8"/>
    </sheetView>
  </sheetViews>
  <sheetFormatPr baseColWidth="10" defaultRowHeight="16" x14ac:dyDescent="0.2"/>
  <cols>
    <col min="3" max="3" width="24" bestFit="1" customWidth="1"/>
    <col min="10" max="10" width="17.5" bestFit="1" customWidth="1"/>
  </cols>
  <sheetData>
    <row r="1" spans="2:11" ht="17" thickBot="1" x14ac:dyDescent="0.25"/>
    <row r="2" spans="2:11" x14ac:dyDescent="0.2">
      <c r="B2" s="8"/>
      <c r="C2" s="9"/>
      <c r="D2" s="9"/>
      <c r="E2" s="9"/>
      <c r="F2" s="9"/>
      <c r="G2" s="9"/>
      <c r="H2" s="9"/>
      <c r="I2" s="9"/>
      <c r="J2" s="9"/>
      <c r="K2" s="10"/>
    </row>
    <row r="3" spans="2:11" x14ac:dyDescent="0.2">
      <c r="B3" s="11"/>
      <c r="C3" s="3"/>
      <c r="D3" s="24" t="s">
        <v>26</v>
      </c>
      <c r="E3" s="24"/>
      <c r="F3" s="24"/>
      <c r="G3" s="24"/>
      <c r="H3" s="24"/>
      <c r="I3" s="24"/>
      <c r="J3" s="3"/>
      <c r="K3" s="12"/>
    </row>
    <row r="4" spans="2:11" x14ac:dyDescent="0.2">
      <c r="B4" s="13"/>
      <c r="C4" s="3"/>
      <c r="D4" s="3"/>
      <c r="E4" s="3"/>
      <c r="F4" s="3"/>
      <c r="G4" s="3"/>
      <c r="H4" s="3"/>
      <c r="I4" s="3"/>
      <c r="J4" s="3"/>
      <c r="K4" s="12"/>
    </row>
    <row r="5" spans="2:11" ht="17" thickBot="1" x14ac:dyDescent="0.25">
      <c r="B5" s="11"/>
      <c r="C5" s="6" t="s">
        <v>0</v>
      </c>
      <c r="D5" s="26" t="s">
        <v>24</v>
      </c>
      <c r="E5" s="26"/>
      <c r="F5" s="18"/>
      <c r="G5" s="18"/>
      <c r="H5" s="3"/>
      <c r="I5" s="3"/>
      <c r="J5" s="3"/>
      <c r="K5" s="12"/>
    </row>
    <row r="6" spans="2:11" ht="17" thickTop="1" x14ac:dyDescent="0.2">
      <c r="B6" s="11"/>
      <c r="C6" s="3" t="s">
        <v>16</v>
      </c>
      <c r="D6" s="25"/>
      <c r="E6" s="25"/>
      <c r="F6" s="17"/>
      <c r="G6" s="17"/>
      <c r="H6" s="21" t="s">
        <v>5</v>
      </c>
      <c r="I6" s="21"/>
      <c r="J6" s="22" t="str">
        <f>IF(OR(D6="",D7="",D8="",D9=""),"Please Enter Values",Computation!C33)</f>
        <v>Please Enter Values</v>
      </c>
      <c r="K6" s="12"/>
    </row>
    <row r="7" spans="2:11" ht="17" thickBot="1" x14ac:dyDescent="0.25">
      <c r="B7" s="11"/>
      <c r="C7" s="3" t="s">
        <v>17</v>
      </c>
      <c r="D7" s="25"/>
      <c r="E7" s="25"/>
      <c r="F7" s="3"/>
      <c r="G7" s="3"/>
      <c r="H7" s="21"/>
      <c r="I7" s="21"/>
      <c r="J7" s="23"/>
      <c r="K7" s="12"/>
    </row>
    <row r="8" spans="2:11" ht="17" thickTop="1" x14ac:dyDescent="0.2">
      <c r="B8" s="11"/>
      <c r="C8" s="7" t="s">
        <v>18</v>
      </c>
      <c r="D8" s="25"/>
      <c r="E8" s="25"/>
      <c r="F8" s="3"/>
      <c r="G8" s="3"/>
      <c r="H8" s="3"/>
      <c r="I8" s="3"/>
      <c r="J8" s="3"/>
      <c r="K8" s="12"/>
    </row>
    <row r="9" spans="2:11" x14ac:dyDescent="0.2">
      <c r="B9" s="13"/>
      <c r="C9" s="7" t="s">
        <v>19</v>
      </c>
      <c r="D9" s="25"/>
      <c r="E9" s="25"/>
      <c r="F9" s="3"/>
      <c r="G9" s="3"/>
      <c r="H9" s="3"/>
      <c r="I9" s="3"/>
      <c r="J9" s="3"/>
      <c r="K9" s="12"/>
    </row>
    <row r="10" spans="2:11" x14ac:dyDescent="0.2">
      <c r="B10" s="11"/>
      <c r="C10" s="7"/>
      <c r="D10" s="3"/>
      <c r="E10" s="4"/>
      <c r="F10" s="4"/>
      <c r="G10" s="4"/>
      <c r="H10" s="4"/>
      <c r="I10" s="5"/>
      <c r="J10" s="3"/>
      <c r="K10" s="12"/>
    </row>
    <row r="11" spans="2:11" x14ac:dyDescent="0.2">
      <c r="B11" s="11"/>
      <c r="C11" s="7"/>
      <c r="D11" s="3"/>
      <c r="E11" s="4"/>
      <c r="F11" s="4"/>
      <c r="G11" s="4"/>
      <c r="H11" s="4"/>
      <c r="I11" s="5"/>
      <c r="J11" s="3"/>
      <c r="K11" s="12"/>
    </row>
    <row r="12" spans="2:11" x14ac:dyDescent="0.2">
      <c r="B12" s="11"/>
      <c r="C12" s="7"/>
      <c r="D12" s="3"/>
      <c r="E12" s="3"/>
      <c r="F12" s="3"/>
      <c r="G12" s="3"/>
      <c r="H12" s="3"/>
      <c r="I12" s="3"/>
      <c r="J12" s="3"/>
      <c r="K12" s="12"/>
    </row>
    <row r="13" spans="2:11" x14ac:dyDescent="0.2">
      <c r="B13" s="11"/>
      <c r="C13" s="7"/>
      <c r="D13" s="3"/>
      <c r="E13" s="3"/>
      <c r="F13" s="3"/>
      <c r="G13" s="3"/>
      <c r="H13" s="3"/>
      <c r="I13" s="3"/>
      <c r="J13" s="3"/>
      <c r="K13" s="12"/>
    </row>
    <row r="14" spans="2:11" x14ac:dyDescent="0.2">
      <c r="B14" s="11"/>
      <c r="C14" s="7"/>
      <c r="D14" s="3"/>
      <c r="E14" s="3"/>
      <c r="F14" s="3"/>
      <c r="G14" s="3"/>
      <c r="H14" s="3"/>
      <c r="I14" s="3"/>
      <c r="J14" s="3"/>
      <c r="K14" s="12"/>
    </row>
    <row r="15" spans="2:11" x14ac:dyDescent="0.2">
      <c r="B15" s="11"/>
      <c r="C15" s="7"/>
      <c r="D15" s="3"/>
      <c r="E15" s="3"/>
      <c r="F15" s="3"/>
      <c r="G15" s="3"/>
      <c r="H15" s="3"/>
      <c r="I15" s="3"/>
      <c r="J15" s="3"/>
      <c r="K15" s="12"/>
    </row>
    <row r="16" spans="2:11" ht="17" thickBot="1" x14ac:dyDescent="0.25">
      <c r="B16" s="14"/>
      <c r="C16" s="15"/>
      <c r="D16" s="15"/>
      <c r="E16" s="15"/>
      <c r="F16" s="15"/>
      <c r="G16" s="15"/>
      <c r="H16" s="15"/>
      <c r="I16" s="15" t="s">
        <v>49</v>
      </c>
      <c r="J16" s="15"/>
      <c r="K16" s="16"/>
    </row>
  </sheetData>
  <sheetProtection algorithmName="SHA-512" hashValue="ZmLFgsM+R4QtZ3JU7jw9fLl4S3Du6rI8Pa84ksCUoTcSw8UUFqgC7ymJtWf2vpkF9SMhRZ1UciexomaMMh7QVQ==" saltValue="OBaRG0tEkG7mz32M4s6eoA==" spinCount="100000" sheet="1" objects="1" scenarios="1" selectLockedCells="1"/>
  <mergeCells count="8">
    <mergeCell ref="J6:J7"/>
    <mergeCell ref="D7:E7"/>
    <mergeCell ref="D8:E8"/>
    <mergeCell ref="D9:E9"/>
    <mergeCell ref="D3:I3"/>
    <mergeCell ref="D5:E5"/>
    <mergeCell ref="D6:E6"/>
    <mergeCell ref="H6:I7"/>
  </mergeCells>
  <dataValidations count="2">
    <dataValidation type="whole" allowBlank="1" showInputMessage="1" showErrorMessage="1" errorTitle="Error" error="Must be whole number" prompt="Enter Age in Years" sqref="D6:E6" xr:uid="{65F789FC-9B54-A34F-A7A2-A32E5DE5C09C}">
      <formula1>0</formula1>
      <formula2>120</formula2>
    </dataValidation>
    <dataValidation type="decimal" allowBlank="1" showInputMessage="1" showErrorMessage="1" promptTitle="Enter time from last seen normal" prompt="Should be in units of hours. May be decimal. Enter 0 if unknown." sqref="D9:E9" xr:uid="{F76E2000-111F-5B41-ADBE-4E89F6FC5D03}">
      <formula1>0</formula1>
      <formula2>24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88700F-DC98-EE48-B121-27DDC88B1589}">
          <x14:formula1>
            <xm:f>Computation!$F$2:$F$3</xm:f>
          </x14:formula1>
          <xm:sqref>D7:E8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F1C5-4E01-F54F-AA88-6FEF140521A7}">
  <sheetPr codeName="Sheet4"/>
  <dimension ref="B1:K19"/>
  <sheetViews>
    <sheetView workbookViewId="0">
      <selection activeCell="D6" sqref="D6:E6"/>
    </sheetView>
  </sheetViews>
  <sheetFormatPr baseColWidth="10" defaultRowHeight="16" x14ac:dyDescent="0.2"/>
  <cols>
    <col min="3" max="3" width="24" bestFit="1" customWidth="1"/>
    <col min="10" max="10" width="17.5" bestFit="1" customWidth="1"/>
  </cols>
  <sheetData>
    <row r="1" spans="2:11" ht="17" thickBot="1" x14ac:dyDescent="0.25"/>
    <row r="2" spans="2:11" x14ac:dyDescent="0.2">
      <c r="B2" s="8"/>
      <c r="C2" s="9"/>
      <c r="D2" s="9"/>
      <c r="E2" s="9"/>
      <c r="F2" s="9"/>
      <c r="G2" s="9"/>
      <c r="H2" s="9"/>
      <c r="I2" s="9"/>
      <c r="J2" s="9"/>
      <c r="K2" s="10"/>
    </row>
    <row r="3" spans="2:11" x14ac:dyDescent="0.2">
      <c r="B3" s="11"/>
      <c r="C3" s="3"/>
      <c r="D3" s="24" t="s">
        <v>42</v>
      </c>
      <c r="E3" s="24"/>
      <c r="F3" s="24"/>
      <c r="G3" s="24"/>
      <c r="H3" s="24"/>
      <c r="I3" s="24"/>
      <c r="J3" s="3"/>
      <c r="K3" s="12"/>
    </row>
    <row r="4" spans="2:11" x14ac:dyDescent="0.2">
      <c r="B4" s="13"/>
      <c r="C4" s="3"/>
      <c r="D4" s="3"/>
      <c r="E4" s="3"/>
      <c r="F4" s="3"/>
      <c r="G4" s="3"/>
      <c r="H4" s="3"/>
      <c r="I4" s="3"/>
      <c r="J4" s="3"/>
      <c r="K4" s="12"/>
    </row>
    <row r="5" spans="2:11" ht="17" thickBot="1" x14ac:dyDescent="0.25">
      <c r="B5" s="11"/>
      <c r="C5" s="6" t="s">
        <v>0</v>
      </c>
      <c r="D5" s="26" t="s">
        <v>24</v>
      </c>
      <c r="E5" s="26"/>
      <c r="F5" s="18"/>
      <c r="G5" s="18"/>
      <c r="H5" s="3"/>
      <c r="I5" s="3"/>
      <c r="J5" s="3"/>
      <c r="K5" s="12"/>
    </row>
    <row r="6" spans="2:11" ht="17" thickTop="1" x14ac:dyDescent="0.2">
      <c r="B6" s="11"/>
      <c r="C6" s="3" t="s">
        <v>16</v>
      </c>
      <c r="D6" s="25"/>
      <c r="E6" s="25"/>
      <c r="F6" s="17"/>
      <c r="G6" s="17"/>
      <c r="H6" s="21" t="s">
        <v>5</v>
      </c>
      <c r="I6" s="21"/>
      <c r="J6" s="22" t="str">
        <f>IF(OR(D6="",D7="",D8="",D9=""),"Please Enter Values",Computation!C53)</f>
        <v>Please Enter Values</v>
      </c>
      <c r="K6" s="12"/>
    </row>
    <row r="7" spans="2:11" ht="17" thickBot="1" x14ac:dyDescent="0.25">
      <c r="B7" s="11"/>
      <c r="C7" s="3" t="s">
        <v>17</v>
      </c>
      <c r="D7" s="25"/>
      <c r="E7" s="25"/>
      <c r="F7" s="3"/>
      <c r="G7" s="3"/>
      <c r="H7" s="21"/>
      <c r="I7" s="21"/>
      <c r="J7" s="23"/>
      <c r="K7" s="12"/>
    </row>
    <row r="8" spans="2:11" ht="17" thickTop="1" x14ac:dyDescent="0.2">
      <c r="B8" s="11"/>
      <c r="C8" s="7" t="s">
        <v>18</v>
      </c>
      <c r="D8" s="25"/>
      <c r="E8" s="25"/>
      <c r="F8" s="3"/>
      <c r="G8" s="3"/>
      <c r="H8" s="3"/>
      <c r="I8" s="3"/>
      <c r="J8" s="3"/>
      <c r="K8" s="12"/>
    </row>
    <row r="9" spans="2:11" x14ac:dyDescent="0.2">
      <c r="B9" s="13"/>
      <c r="C9" s="7" t="s">
        <v>19</v>
      </c>
      <c r="D9" s="25"/>
      <c r="E9" s="25"/>
      <c r="F9" s="3"/>
      <c r="G9" s="3"/>
      <c r="H9" s="3"/>
      <c r="I9" s="3"/>
      <c r="J9" s="3"/>
      <c r="K9" s="12"/>
    </row>
    <row r="10" spans="2:11" x14ac:dyDescent="0.2">
      <c r="B10" s="11"/>
      <c r="C10" s="7" t="s">
        <v>20</v>
      </c>
      <c r="D10" s="28"/>
      <c r="E10" s="28"/>
      <c r="F10" s="4"/>
      <c r="G10" s="4"/>
      <c r="H10" s="4"/>
      <c r="I10" s="5"/>
      <c r="J10" s="3"/>
      <c r="K10" s="12"/>
    </row>
    <row r="11" spans="2:11" x14ac:dyDescent="0.2">
      <c r="B11" s="11"/>
      <c r="C11" s="7" t="s">
        <v>21</v>
      </c>
      <c r="D11" s="28"/>
      <c r="E11" s="28"/>
      <c r="F11" s="4"/>
      <c r="G11" s="4"/>
      <c r="H11" s="4"/>
      <c r="I11" s="5"/>
      <c r="J11" s="3"/>
      <c r="K11" s="12"/>
    </row>
    <row r="12" spans="2:11" x14ac:dyDescent="0.2">
      <c r="B12" s="11"/>
      <c r="C12" s="7" t="s">
        <v>22</v>
      </c>
      <c r="D12" s="28"/>
      <c r="E12" s="28"/>
      <c r="F12" s="3"/>
      <c r="G12" s="3"/>
      <c r="H12" s="3"/>
      <c r="I12" s="3"/>
      <c r="J12" s="3"/>
      <c r="K12" s="12"/>
    </row>
    <row r="13" spans="2:11" x14ac:dyDescent="0.2">
      <c r="B13" s="11"/>
      <c r="C13" s="7" t="s">
        <v>23</v>
      </c>
      <c r="D13" s="28"/>
      <c r="E13" s="28"/>
      <c r="F13" s="3"/>
      <c r="G13" s="3"/>
      <c r="H13" s="3"/>
      <c r="I13" s="3"/>
      <c r="J13" s="3"/>
      <c r="K13" s="12"/>
    </row>
    <row r="14" spans="2:11" x14ac:dyDescent="0.2">
      <c r="B14" s="11"/>
      <c r="C14" s="7" t="s">
        <v>33</v>
      </c>
      <c r="D14" s="28"/>
      <c r="E14" s="28"/>
      <c r="F14" s="3"/>
      <c r="G14" s="3"/>
      <c r="H14" s="3"/>
      <c r="I14" s="3"/>
      <c r="J14" s="3"/>
      <c r="K14" s="12"/>
    </row>
    <row r="15" spans="2:11" x14ac:dyDescent="0.2">
      <c r="B15" s="11"/>
      <c r="C15" s="7" t="s">
        <v>43</v>
      </c>
      <c r="D15" s="28"/>
      <c r="E15" s="28"/>
      <c r="F15" s="3"/>
      <c r="G15" s="3"/>
      <c r="H15" s="3"/>
      <c r="I15" s="3"/>
      <c r="J15" s="3"/>
      <c r="K15" s="12"/>
    </row>
    <row r="16" spans="2:11" x14ac:dyDescent="0.2">
      <c r="B16" s="11"/>
      <c r="C16" s="3"/>
      <c r="D16" s="3"/>
      <c r="E16" s="3"/>
      <c r="F16" s="3"/>
      <c r="G16" s="3"/>
      <c r="H16" s="3"/>
      <c r="I16" s="3"/>
      <c r="J16" s="3"/>
      <c r="K16" s="12"/>
    </row>
    <row r="17" spans="2:11" x14ac:dyDescent="0.2">
      <c r="B17" s="11"/>
      <c r="C17" s="3"/>
      <c r="D17" s="3"/>
      <c r="E17" s="3"/>
      <c r="F17" s="3"/>
      <c r="G17" s="3"/>
      <c r="H17" s="3"/>
      <c r="I17" s="3"/>
      <c r="J17" s="3"/>
      <c r="K17" s="12"/>
    </row>
    <row r="18" spans="2:11" x14ac:dyDescent="0.2">
      <c r="B18" s="11"/>
      <c r="C18" s="3"/>
      <c r="D18" s="3"/>
      <c r="E18" s="3"/>
      <c r="F18" s="3"/>
      <c r="G18" s="3"/>
      <c r="H18" s="3"/>
      <c r="I18" s="3"/>
      <c r="J18" s="3"/>
      <c r="K18" s="12"/>
    </row>
    <row r="19" spans="2:11" ht="17" thickBot="1" x14ac:dyDescent="0.25">
      <c r="B19" s="14"/>
      <c r="C19" s="15"/>
      <c r="D19" s="15"/>
      <c r="E19" s="15"/>
      <c r="F19" s="15"/>
      <c r="G19" s="15"/>
      <c r="H19" s="15" t="s">
        <v>56</v>
      </c>
      <c r="I19" s="15"/>
      <c r="J19" s="15"/>
      <c r="K19" s="16"/>
    </row>
  </sheetData>
  <sheetProtection algorithmName="SHA-512" hashValue="Cx+3cQdAF3f54ayYkkVhS905zTqvYPL1v0JtBll4Lf5v/xVP8dLfUNMqNAKd48k0QlsH3rc0SUJAnv9IZKXkGQ==" saltValue="83jrEUAenaCtVlI8EPL0kw==" spinCount="100000" sheet="1" objects="1" scenarios="1" selectLockedCells="1"/>
  <mergeCells count="14">
    <mergeCell ref="D3:I3"/>
    <mergeCell ref="D5:E5"/>
    <mergeCell ref="D6:E6"/>
    <mergeCell ref="H6:I7"/>
    <mergeCell ref="J6:J7"/>
    <mergeCell ref="D7:E7"/>
    <mergeCell ref="D14:E14"/>
    <mergeCell ref="D15:E15"/>
    <mergeCell ref="D8:E8"/>
    <mergeCell ref="D9:E9"/>
    <mergeCell ref="D10:E10"/>
    <mergeCell ref="D11:E11"/>
    <mergeCell ref="D12:E12"/>
    <mergeCell ref="D13:E13"/>
  </mergeCells>
  <dataValidations count="2">
    <dataValidation type="decimal" allowBlank="1" showInputMessage="1" showErrorMessage="1" promptTitle="Enter time from last seen normal" prompt="Should be in units of hours. May be decimal. Enter 0 if unknown." sqref="D9:E9" xr:uid="{91E4A77C-0690-C844-87AB-78FD022E96D9}">
      <formula1>0</formula1>
      <formula2>24</formula2>
    </dataValidation>
    <dataValidation type="whole" allowBlank="1" showInputMessage="1" showErrorMessage="1" errorTitle="Error" error="Must be whole number" prompt="Enter Age in Years" sqref="D6:E6" xr:uid="{FA22C1D7-93E9-1046-9E83-A3972263EAE2}">
      <formula1>0</formula1>
      <formula2>120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946EC4-50EA-E844-BE68-2F803780FBA7}">
          <x14:formula1>
            <xm:f>Computation!$F$2:$F$3</xm:f>
          </x14:formula1>
          <xm:sqref>D7:E8 D10:E15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BEF28-CCD6-1F40-93D7-C931694DE411}">
  <sheetPr codeName="Sheet5"/>
  <dimension ref="A1:B44"/>
  <sheetViews>
    <sheetView workbookViewId="0">
      <selection activeCell="B11" sqref="B11"/>
    </sheetView>
  </sheetViews>
  <sheetFormatPr baseColWidth="10" defaultRowHeight="16" x14ac:dyDescent="0.2"/>
  <cols>
    <col min="1" max="1" width="19.6640625" customWidth="1"/>
    <col min="2" max="2" width="27" customWidth="1"/>
  </cols>
  <sheetData>
    <row r="1" spans="1:2" x14ac:dyDescent="0.2">
      <c r="A1" s="29" t="s">
        <v>45</v>
      </c>
      <c r="B1" s="29"/>
    </row>
    <row r="2" spans="1:2" x14ac:dyDescent="0.2">
      <c r="A2" s="19" t="s">
        <v>44</v>
      </c>
      <c r="B2" s="19" t="s">
        <v>7</v>
      </c>
    </row>
    <row r="3" spans="1:2" x14ac:dyDescent="0.2">
      <c r="A3" s="19" t="s">
        <v>2</v>
      </c>
      <c r="B3" s="20">
        <v>0.64535427889886399</v>
      </c>
    </row>
    <row r="4" spans="1:2" x14ac:dyDescent="0.2">
      <c r="A4" s="19" t="s">
        <v>3</v>
      </c>
      <c r="B4" s="20">
        <v>-0.85725778235363903</v>
      </c>
    </row>
    <row r="5" spans="1:2" x14ac:dyDescent="0.2">
      <c r="A5" s="19" t="s">
        <v>4</v>
      </c>
      <c r="B5" s="20">
        <v>0</v>
      </c>
    </row>
    <row r="6" spans="1:2" x14ac:dyDescent="0.2">
      <c r="A6" s="19" t="s">
        <v>6</v>
      </c>
      <c r="B6" s="20">
        <v>0.51985001345587001</v>
      </c>
    </row>
    <row r="7" spans="1:2" x14ac:dyDescent="0.2">
      <c r="A7" s="19"/>
      <c r="B7" s="19"/>
    </row>
    <row r="8" spans="1:2" x14ac:dyDescent="0.2">
      <c r="A8" s="19"/>
      <c r="B8" s="19"/>
    </row>
    <row r="9" spans="1:2" x14ac:dyDescent="0.2">
      <c r="A9" s="29" t="s">
        <v>46</v>
      </c>
      <c r="B9" s="29"/>
    </row>
    <row r="10" spans="1:2" x14ac:dyDescent="0.2">
      <c r="A10" s="19" t="s">
        <v>44</v>
      </c>
      <c r="B10" s="19" t="s">
        <v>7</v>
      </c>
    </row>
    <row r="11" spans="1:2" x14ac:dyDescent="0.2">
      <c r="A11" s="19" t="s">
        <v>2</v>
      </c>
      <c r="B11" s="20">
        <v>0.65122998994241299</v>
      </c>
    </row>
    <row r="12" spans="1:2" x14ac:dyDescent="0.2">
      <c r="A12" s="19" t="s">
        <v>3</v>
      </c>
      <c r="B12" s="20">
        <v>-0.86377174494500097</v>
      </c>
    </row>
    <row r="13" spans="1:2" x14ac:dyDescent="0.2">
      <c r="A13" s="19" t="s">
        <v>4</v>
      </c>
      <c r="B13" s="20">
        <v>0</v>
      </c>
    </row>
    <row r="14" spans="1:2" x14ac:dyDescent="0.2">
      <c r="A14" s="19" t="s">
        <v>13</v>
      </c>
      <c r="B14" s="20">
        <v>-8.3394664923403597E-2</v>
      </c>
    </row>
    <row r="15" spans="1:2" x14ac:dyDescent="0.2">
      <c r="A15" s="19" t="s">
        <v>6</v>
      </c>
      <c r="B15" s="20">
        <v>0.52634101808534794</v>
      </c>
    </row>
    <row r="17" spans="1:2" x14ac:dyDescent="0.2">
      <c r="A17" s="29"/>
      <c r="B17" s="29"/>
    </row>
    <row r="18" spans="1:2" x14ac:dyDescent="0.2">
      <c r="A18" s="29" t="s">
        <v>47</v>
      </c>
      <c r="B18" s="29"/>
    </row>
    <row r="19" spans="1:2" x14ac:dyDescent="0.2">
      <c r="A19" s="19" t="s">
        <v>50</v>
      </c>
      <c r="B19" s="20">
        <v>0.188147743593161</v>
      </c>
    </row>
    <row r="20" spans="1:2" x14ac:dyDescent="0.2">
      <c r="A20" s="19" t="s">
        <v>51</v>
      </c>
      <c r="B20" s="20">
        <v>0.212064319417784</v>
      </c>
    </row>
    <row r="21" spans="1:2" x14ac:dyDescent="0.2">
      <c r="A21" s="19" t="s">
        <v>17</v>
      </c>
      <c r="B21" s="20">
        <v>-5.1797503193228997E-2</v>
      </c>
    </row>
    <row r="22" spans="1:2" x14ac:dyDescent="0.2">
      <c r="A22" s="19" t="s">
        <v>52</v>
      </c>
      <c r="B22" s="20">
        <v>-0.27231814730135401</v>
      </c>
    </row>
    <row r="23" spans="1:2" x14ac:dyDescent="0.2">
      <c r="A23" s="19" t="s">
        <v>53</v>
      </c>
      <c r="B23" s="20">
        <v>-0.20246507570562</v>
      </c>
    </row>
    <row r="24" spans="1:2" x14ac:dyDescent="0.2">
      <c r="A24" s="19" t="s">
        <v>54</v>
      </c>
      <c r="B24" s="20">
        <v>-0.17009948235796499</v>
      </c>
    </row>
    <row r="25" spans="1:2" x14ac:dyDescent="0.2">
      <c r="A25" s="19" t="s">
        <v>18</v>
      </c>
      <c r="B25" s="20">
        <v>0.30530772113827698</v>
      </c>
    </row>
    <row r="26" spans="1:2" x14ac:dyDescent="0.2">
      <c r="A26" s="19" t="s">
        <v>6</v>
      </c>
      <c r="B26" s="20">
        <v>0.22771814624474301</v>
      </c>
    </row>
    <row r="29" spans="1:2" x14ac:dyDescent="0.2">
      <c r="A29" s="29" t="s">
        <v>48</v>
      </c>
      <c r="B29" s="29"/>
    </row>
    <row r="30" spans="1:2" x14ac:dyDescent="0.2">
      <c r="A30" t="s">
        <v>44</v>
      </c>
      <c r="B30" t="s">
        <v>7</v>
      </c>
    </row>
    <row r="31" spans="1:2" x14ac:dyDescent="0.2">
      <c r="A31" s="19" t="s">
        <v>50</v>
      </c>
      <c r="B31" s="20">
        <v>8.9497877734727602E-2</v>
      </c>
    </row>
    <row r="32" spans="1:2" x14ac:dyDescent="0.2">
      <c r="A32" s="19" t="s">
        <v>55</v>
      </c>
      <c r="B32" s="20">
        <v>6.7784677742731503E-2</v>
      </c>
    </row>
    <row r="33" spans="1:2" x14ac:dyDescent="0.2">
      <c r="A33" s="19" t="s">
        <v>17</v>
      </c>
      <c r="B33" s="20">
        <v>-2.0069065657173601E-2</v>
      </c>
    </row>
    <row r="34" spans="1:2" x14ac:dyDescent="0.2">
      <c r="A34" s="19" t="s">
        <v>52</v>
      </c>
      <c r="B34" s="20">
        <v>-0.19400503691833901</v>
      </c>
    </row>
    <row r="35" spans="1:2" x14ac:dyDescent="0.2">
      <c r="A35" s="19" t="s">
        <v>53</v>
      </c>
      <c r="B35" s="20">
        <v>-0.133649807643236</v>
      </c>
    </row>
    <row r="36" spans="1:2" x14ac:dyDescent="0.2">
      <c r="A36" s="19" t="s">
        <v>54</v>
      </c>
      <c r="B36" s="20">
        <v>-0.17457610567626</v>
      </c>
    </row>
    <row r="37" spans="1:2" x14ac:dyDescent="0.2">
      <c r="A37" s="19" t="s">
        <v>18</v>
      </c>
      <c r="B37" s="20">
        <v>0.19632775838541699</v>
      </c>
    </row>
    <row r="38" spans="1:2" x14ac:dyDescent="0.2">
      <c r="A38" s="19" t="s">
        <v>20</v>
      </c>
      <c r="B38" s="20">
        <v>0.2267953426166</v>
      </c>
    </row>
    <row r="39" spans="1:2" x14ac:dyDescent="0.2">
      <c r="A39" s="19" t="s">
        <v>57</v>
      </c>
      <c r="B39" s="20">
        <v>-0.21092151528786601</v>
      </c>
    </row>
    <row r="40" spans="1:2" x14ac:dyDescent="0.2">
      <c r="A40" s="19" t="s">
        <v>33</v>
      </c>
      <c r="B40" s="20">
        <v>0.235872298961423</v>
      </c>
    </row>
    <row r="41" spans="1:2" x14ac:dyDescent="0.2">
      <c r="A41" s="19" t="s">
        <v>39</v>
      </c>
      <c r="B41" s="20">
        <v>-0.27475228103251498</v>
      </c>
    </row>
    <row r="42" spans="1:2" x14ac:dyDescent="0.2">
      <c r="A42" s="19" t="s">
        <v>40</v>
      </c>
      <c r="B42" s="20">
        <v>-0.27859432127412698</v>
      </c>
    </row>
    <row r="43" spans="1:2" x14ac:dyDescent="0.2">
      <c r="A43" s="19" t="s">
        <v>21</v>
      </c>
      <c r="B43" s="20">
        <v>-0.45934540902809101</v>
      </c>
    </row>
    <row r="44" spans="1:2" x14ac:dyDescent="0.2">
      <c r="A44" s="19" t="s">
        <v>6</v>
      </c>
      <c r="B44" s="20">
        <v>0.34889236361065401</v>
      </c>
    </row>
  </sheetData>
  <sheetProtection algorithmName="SHA-512" hashValue="/lRq2ghTAK7K3VRU7TBN9hQZSjINs92DKpk+3/0hcvdMx+I/30x5g1+mrbOivekV1Bok4BHZcPGKwumJXQecyQ==" saltValue="RnHiXZDR6sJFlw+PFWnmfQ==" spinCount="100000" sheet="1" objects="1" scenarios="1" selectLockedCells="1"/>
  <mergeCells count="5">
    <mergeCell ref="A1:B1"/>
    <mergeCell ref="A9:B9"/>
    <mergeCell ref="A17:B17"/>
    <mergeCell ref="A18:B18"/>
    <mergeCell ref="A29:B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19B0-95F3-8745-AE4A-DC2C9A268B8C}">
  <sheetPr codeName="Sheet6"/>
  <dimension ref="A1:G53"/>
  <sheetViews>
    <sheetView workbookViewId="0"/>
  </sheetViews>
  <sheetFormatPr baseColWidth="10" defaultRowHeight="16" x14ac:dyDescent="0.2"/>
  <cols>
    <col min="1" max="1" width="17.33203125" bestFit="1" customWidth="1"/>
  </cols>
  <sheetData>
    <row r="1" spans="1:6" x14ac:dyDescent="0.2">
      <c r="A1" t="s">
        <v>35</v>
      </c>
      <c r="B1" t="s">
        <v>7</v>
      </c>
      <c r="C1" t="s">
        <v>8</v>
      </c>
    </row>
    <row r="2" spans="1:6" x14ac:dyDescent="0.2">
      <c r="A2" t="s">
        <v>2</v>
      </c>
      <c r="B2">
        <v>0.64535427889886399</v>
      </c>
      <c r="C2">
        <f>IF('Witnessed EMS Model'!D6=Computation!A2,Computation!B2,0)</f>
        <v>0</v>
      </c>
      <c r="F2" t="s">
        <v>15</v>
      </c>
    </row>
    <row r="3" spans="1:6" x14ac:dyDescent="0.2">
      <c r="A3" t="s">
        <v>3</v>
      </c>
      <c r="B3">
        <v>-0.85725778235363903</v>
      </c>
      <c r="C3">
        <f>IF('Witnessed EMS Model'!D6=Computation!A3,Computation!B3,0)</f>
        <v>0</v>
      </c>
      <c r="F3" t="s">
        <v>14</v>
      </c>
    </row>
    <row r="4" spans="1:6" x14ac:dyDescent="0.2">
      <c r="A4" t="s">
        <v>4</v>
      </c>
      <c r="B4">
        <v>0</v>
      </c>
      <c r="C4">
        <f>B4</f>
        <v>0</v>
      </c>
    </row>
    <row r="5" spans="1:6" x14ac:dyDescent="0.2">
      <c r="A5" t="s">
        <v>6</v>
      </c>
      <c r="B5">
        <v>0.51985001345587001</v>
      </c>
      <c r="C5">
        <f>B5</f>
        <v>0.51985001345587001</v>
      </c>
    </row>
    <row r="6" spans="1:6" x14ac:dyDescent="0.2">
      <c r="B6" t="s">
        <v>9</v>
      </c>
      <c r="C6">
        <f>SUM(C2:C5)</f>
        <v>0.51985001345587001</v>
      </c>
    </row>
    <row r="7" spans="1:6" x14ac:dyDescent="0.2">
      <c r="B7" t="s">
        <v>10</v>
      </c>
      <c r="C7">
        <f>EXP(C6)</f>
        <v>1.6817753871030474</v>
      </c>
    </row>
    <row r="8" spans="1:6" x14ac:dyDescent="0.2">
      <c r="B8" t="s">
        <v>11</v>
      </c>
      <c r="C8">
        <f>C7/(1+C7)</f>
        <v>0.62711269377401635</v>
      </c>
    </row>
    <row r="11" spans="1:6" x14ac:dyDescent="0.2">
      <c r="A11" t="s">
        <v>38</v>
      </c>
      <c r="B11" t="s">
        <v>7</v>
      </c>
      <c r="C11" t="s">
        <v>8</v>
      </c>
    </row>
    <row r="12" spans="1:6" x14ac:dyDescent="0.2">
      <c r="A12" t="s">
        <v>2</v>
      </c>
      <c r="B12">
        <v>0.65122998994241299</v>
      </c>
      <c r="C12">
        <f>IF('Witnessed Comprehensive Model'!D6=Computation!A12,Computation!B12,0)</f>
        <v>0</v>
      </c>
    </row>
    <row r="13" spans="1:6" x14ac:dyDescent="0.2">
      <c r="A13" t="s">
        <v>3</v>
      </c>
      <c r="B13">
        <v>-0.86377174494500097</v>
      </c>
      <c r="C13">
        <f>IF('Witnessed Comprehensive Model'!D6=Computation!A13,Computation!B13,0)</f>
        <v>0</v>
      </c>
    </row>
    <row r="14" spans="1:6" x14ac:dyDescent="0.2">
      <c r="A14" t="s">
        <v>4</v>
      </c>
      <c r="B14">
        <v>0</v>
      </c>
      <c r="C14">
        <f>B14</f>
        <v>0</v>
      </c>
    </row>
    <row r="15" spans="1:6" x14ac:dyDescent="0.2">
      <c r="A15" t="s">
        <v>13</v>
      </c>
      <c r="B15">
        <v>-8.3394664923403597E-2</v>
      </c>
      <c r="C15">
        <f>IF('Witnessed Comprehensive Model'!D7="Yes",Computation!B15,0)</f>
        <v>0</v>
      </c>
    </row>
    <row r="16" spans="1:6" x14ac:dyDescent="0.2">
      <c r="A16" t="s">
        <v>6</v>
      </c>
      <c r="B16">
        <v>0.52634101808534794</v>
      </c>
      <c r="C16">
        <f>B16</f>
        <v>0.52634101808534794</v>
      </c>
    </row>
    <row r="17" spans="1:3" x14ac:dyDescent="0.2">
      <c r="B17" t="s">
        <v>9</v>
      </c>
      <c r="C17">
        <f>SUM(C12:C16)</f>
        <v>0.52634101808534794</v>
      </c>
    </row>
    <row r="18" spans="1:3" x14ac:dyDescent="0.2">
      <c r="B18" t="s">
        <v>10</v>
      </c>
      <c r="C18">
        <f>EXP(C17)</f>
        <v>1.6927273049479938</v>
      </c>
    </row>
    <row r="19" spans="1:3" x14ac:dyDescent="0.2">
      <c r="B19" t="s">
        <v>11</v>
      </c>
      <c r="C19">
        <f>C18/(1+C18)</f>
        <v>0.62862930896772951</v>
      </c>
    </row>
    <row r="22" spans="1:3" x14ac:dyDescent="0.2">
      <c r="A22" t="s">
        <v>36</v>
      </c>
      <c r="B22" t="s">
        <v>7</v>
      </c>
      <c r="C22" t="s">
        <v>8</v>
      </c>
    </row>
    <row r="23" spans="1:3" x14ac:dyDescent="0.2">
      <c r="A23" t="s">
        <v>27</v>
      </c>
      <c r="B23">
        <v>0.188147743593161</v>
      </c>
      <c r="C23">
        <f>IF('Unwitnessed EMS Model'!D6&gt;=60,B23,0)</f>
        <v>0</v>
      </c>
    </row>
    <row r="24" spans="1:3" x14ac:dyDescent="0.2">
      <c r="A24" t="s">
        <v>28</v>
      </c>
      <c r="B24">
        <v>0.212064319417784</v>
      </c>
      <c r="C24">
        <f>IF('Unwitnessed EMS Model'!D6&gt;=65,B24,0)</f>
        <v>0</v>
      </c>
    </row>
    <row r="25" spans="1:3" x14ac:dyDescent="0.2">
      <c r="A25" t="s">
        <v>17</v>
      </c>
      <c r="B25">
        <v>-5.1797503193228997E-2</v>
      </c>
      <c r="C25">
        <f>IF('Unwitnessed EMS Model'!D7&gt;="Yes",B25,0)</f>
        <v>0</v>
      </c>
    </row>
    <row r="26" spans="1:3" x14ac:dyDescent="0.2">
      <c r="A26" t="s">
        <v>29</v>
      </c>
      <c r="B26">
        <v>-0.27231814730135401</v>
      </c>
      <c r="C26">
        <f>IF('Unwitnessed EMS Model'!D9&gt;=1,B26,0)</f>
        <v>0</v>
      </c>
    </row>
    <row r="27" spans="1:3" x14ac:dyDescent="0.2">
      <c r="A27" t="s">
        <v>30</v>
      </c>
      <c r="B27">
        <v>-0.20246507570562</v>
      </c>
      <c r="C27">
        <f>IF('Unwitnessed EMS Model'!D9&gt;=6,B27,0)</f>
        <v>0</v>
      </c>
    </row>
    <row r="28" spans="1:3" x14ac:dyDescent="0.2">
      <c r="A28" t="s">
        <v>31</v>
      </c>
      <c r="B28">
        <v>-0.17009948235796499</v>
      </c>
      <c r="C28">
        <f>IF('Unwitnessed EMS Model'!D9&gt;=15,B28,0)</f>
        <v>0</v>
      </c>
    </row>
    <row r="29" spans="1:3" x14ac:dyDescent="0.2">
      <c r="A29" t="s">
        <v>18</v>
      </c>
      <c r="B29">
        <v>0.30530772113827698</v>
      </c>
      <c r="C29">
        <f>IF('Unwitnessed EMS Model'!D8&gt;="Yes",B29,0)</f>
        <v>0</v>
      </c>
    </row>
    <row r="30" spans="1:3" x14ac:dyDescent="0.2">
      <c r="A30" t="s">
        <v>6</v>
      </c>
      <c r="B30">
        <v>0.22771814624474301</v>
      </c>
      <c r="C30">
        <f>B30</f>
        <v>0.22771814624474301</v>
      </c>
    </row>
    <row r="31" spans="1:3" x14ac:dyDescent="0.2">
      <c r="B31" t="s">
        <v>9</v>
      </c>
      <c r="C31">
        <f>SUM(C23:C30)</f>
        <v>0.22771814624474301</v>
      </c>
    </row>
    <row r="32" spans="1:3" x14ac:dyDescent="0.2">
      <c r="B32" t="s">
        <v>10</v>
      </c>
      <c r="C32">
        <f>EXP(C31)</f>
        <v>1.2557313429544366</v>
      </c>
    </row>
    <row r="33" spans="1:7" x14ac:dyDescent="0.2">
      <c r="B33" t="s">
        <v>11</v>
      </c>
      <c r="C33">
        <f>C32/(1+C32)</f>
        <v>0.55668479620881928</v>
      </c>
    </row>
    <row r="36" spans="1:7" x14ac:dyDescent="0.2">
      <c r="A36" t="s">
        <v>37</v>
      </c>
      <c r="B36" t="s">
        <v>7</v>
      </c>
      <c r="C36" t="s">
        <v>8</v>
      </c>
    </row>
    <row r="37" spans="1:7" x14ac:dyDescent="0.2">
      <c r="A37" t="s">
        <v>27</v>
      </c>
      <c r="B37">
        <v>8.9497877734727602E-2</v>
      </c>
      <c r="C37">
        <f>IF('Unwitnessed Comprehensive Model'!D6&gt;=60,B37,0)</f>
        <v>0</v>
      </c>
    </row>
    <row r="38" spans="1:7" x14ac:dyDescent="0.2">
      <c r="A38" t="s">
        <v>28</v>
      </c>
      <c r="B38">
        <v>6.7784677742731503E-2</v>
      </c>
      <c r="C38">
        <f>IF('Unwitnessed Comprehensive Model'!D6&gt;=65,B38,0)</f>
        <v>0</v>
      </c>
      <c r="G38" t="s">
        <v>32</v>
      </c>
    </row>
    <row r="39" spans="1:7" x14ac:dyDescent="0.2">
      <c r="A39" t="s">
        <v>17</v>
      </c>
      <c r="B39">
        <v>-2.0069065657173601E-2</v>
      </c>
      <c r="C39">
        <f>IF('Unwitnessed Comprehensive Model'!D7&gt;="Yes",B39,0)</f>
        <v>0</v>
      </c>
      <c r="G39">
        <v>-0.45934540902809101</v>
      </c>
    </row>
    <row r="40" spans="1:7" x14ac:dyDescent="0.2">
      <c r="A40" t="s">
        <v>29</v>
      </c>
      <c r="B40">
        <v>-0.19400503691833901</v>
      </c>
      <c r="C40">
        <f>IF('Unwitnessed Comprehensive Model'!D9&gt;=1,B40,0)</f>
        <v>0</v>
      </c>
    </row>
    <row r="41" spans="1:7" x14ac:dyDescent="0.2">
      <c r="A41" t="s">
        <v>30</v>
      </c>
      <c r="B41">
        <v>-0.133649807643236</v>
      </c>
      <c r="C41">
        <f>IF('Unwitnessed Comprehensive Model'!D9&gt;=6,B41,0)</f>
        <v>0</v>
      </c>
    </row>
    <row r="42" spans="1:7" x14ac:dyDescent="0.2">
      <c r="A42" t="s">
        <v>31</v>
      </c>
      <c r="B42">
        <v>-0.17457610567626</v>
      </c>
      <c r="C42">
        <f>IF('Unwitnessed Comprehensive Model'!D9&gt;=15,B42,0)</f>
        <v>0</v>
      </c>
    </row>
    <row r="43" spans="1:7" x14ac:dyDescent="0.2">
      <c r="A43" t="s">
        <v>18</v>
      </c>
      <c r="B43">
        <v>0.19632775838541699</v>
      </c>
      <c r="C43">
        <f>IF('Unwitnessed Comprehensive Model'!D8&gt;="Yes",B43,0)</f>
        <v>0</v>
      </c>
    </row>
    <row r="44" spans="1:7" x14ac:dyDescent="0.2">
      <c r="A44" t="s">
        <v>20</v>
      </c>
      <c r="B44">
        <v>0.2267953426166</v>
      </c>
      <c r="C44">
        <f>IF('Unwitnessed Comprehensive Model'!D10&gt;="Yes",B44,0)</f>
        <v>0</v>
      </c>
    </row>
    <row r="45" spans="1:7" x14ac:dyDescent="0.2">
      <c r="A45" t="s">
        <v>34</v>
      </c>
      <c r="B45">
        <v>-0.21092151528786601</v>
      </c>
      <c r="C45">
        <f>IF('Unwitnessed Comprehensive Model'!D15&gt;="Yes",B45,0)</f>
        <v>0</v>
      </c>
    </row>
    <row r="46" spans="1:7" x14ac:dyDescent="0.2">
      <c r="A46" t="s">
        <v>33</v>
      </c>
      <c r="B46">
        <v>0.235872298961423</v>
      </c>
      <c r="C46">
        <f>IF('Unwitnessed Comprehensive Model'!D14&gt;="Yes",B46,0)</f>
        <v>0</v>
      </c>
    </row>
    <row r="47" spans="1:7" x14ac:dyDescent="0.2">
      <c r="A47" t="s">
        <v>39</v>
      </c>
      <c r="B47">
        <v>-0.27475228103251498</v>
      </c>
      <c r="C47">
        <f>IF('Unwitnessed Comprehensive Model'!D13&gt;="Yes",B47,0)</f>
        <v>0</v>
      </c>
    </row>
    <row r="48" spans="1:7" x14ac:dyDescent="0.2">
      <c r="A48" t="s">
        <v>40</v>
      </c>
      <c r="B48">
        <v>-0.27859432127412698</v>
      </c>
      <c r="C48">
        <f>IF('Unwitnessed Comprehensive Model'!D12&gt;="Yes",B48,0)</f>
        <v>0</v>
      </c>
    </row>
    <row r="49" spans="1:3" x14ac:dyDescent="0.2">
      <c r="A49" t="s">
        <v>21</v>
      </c>
      <c r="B49">
        <v>-0.45934540902809101</v>
      </c>
      <c r="C49">
        <f>IF('Unwitnessed Comprehensive Model'!D11&gt;="Yes",B49,0)</f>
        <v>0</v>
      </c>
    </row>
    <row r="50" spans="1:3" x14ac:dyDescent="0.2">
      <c r="A50" t="s">
        <v>6</v>
      </c>
      <c r="B50">
        <v>0.34889236361065401</v>
      </c>
      <c r="C50">
        <f>B50</f>
        <v>0.34889236361065401</v>
      </c>
    </row>
    <row r="51" spans="1:3" x14ac:dyDescent="0.2">
      <c r="B51" t="s">
        <v>9</v>
      </c>
      <c r="C51">
        <f>SUM(C37:C50)</f>
        <v>0.34889236361065401</v>
      </c>
    </row>
    <row r="52" spans="1:3" x14ac:dyDescent="0.2">
      <c r="B52" t="s">
        <v>10</v>
      </c>
      <c r="C52">
        <f>EXP(C51)</f>
        <v>1.4174966079136366</v>
      </c>
    </row>
    <row r="53" spans="1:3" x14ac:dyDescent="0.2">
      <c r="B53" t="s">
        <v>11</v>
      </c>
      <c r="C53">
        <f>C52/(1+C52)</f>
        <v>0.58634895423368294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Witnessed EMS Model</vt:lpstr>
      <vt:lpstr>Witnessed Comprehensive Model</vt:lpstr>
      <vt:lpstr>Unwitnessed EMS Model</vt:lpstr>
      <vt:lpstr>Unwitnessed Comprehensive Model</vt:lpstr>
      <vt:lpstr>Coefficients</vt:lpstr>
      <vt:lpstr>initialRhythm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Salazar</dc:creator>
  <cp:lastModifiedBy>James Salazar</cp:lastModifiedBy>
  <dcterms:created xsi:type="dcterms:W3CDTF">2018-05-27T07:54:24Z</dcterms:created>
  <dcterms:modified xsi:type="dcterms:W3CDTF">2018-06-30T23:43:11Z</dcterms:modified>
</cp:coreProperties>
</file>